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rstinfrohlig/Dropbox/BKO/Infowi/IW-BWL/"/>
    </mc:Choice>
  </mc:AlternateContent>
  <xr:revisionPtr revIDLastSave="0" documentId="13_ncr:1_{C42579D2-C70D-A54C-B4D9-306330268EFB}" xr6:coauthVersionLast="47" xr6:coauthVersionMax="47" xr10:uidLastSave="{00000000-0000-0000-0000-000000000000}"/>
  <bookViews>
    <workbookView xWindow="5420" yWindow="500" windowWidth="27840" windowHeight="19400" xr2:uid="{EE3CAA67-38EE-FD4C-9A09-15C7C6C860AC}"/>
  </bookViews>
  <sheets>
    <sheet name="Darlehn" sheetId="1" r:id="rId1"/>
    <sheet name="Kurzfristige Finanz" sheetId="2" r:id="rId2"/>
  </sheets>
  <definedNames>
    <definedName name="_xlnm.Print_Area" localSheetId="0">Darlehn!$B$1:$I$66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2" l="1"/>
  <c r="D22" i="2"/>
  <c r="G23" i="2" s="1"/>
  <c r="D15" i="2"/>
  <c r="G16" i="2" s="1"/>
  <c r="C9" i="2"/>
  <c r="B15" i="2" s="1"/>
  <c r="B16" i="2" s="1"/>
  <c r="B23" i="2" s="1"/>
  <c r="C5" i="2"/>
  <c r="J16" i="2" s="1"/>
  <c r="E53" i="1"/>
  <c r="E54" i="1"/>
  <c r="E57" i="1"/>
  <c r="E58" i="1"/>
  <c r="E61" i="1"/>
  <c r="E62" i="1"/>
  <c r="E51" i="1"/>
  <c r="C51" i="1"/>
  <c r="E2" i="1"/>
  <c r="C11" i="1" s="1"/>
  <c r="C31" i="1" s="1"/>
  <c r="D31" i="1" s="1"/>
  <c r="G31" i="1" s="1"/>
  <c r="E64" i="1" l="1"/>
  <c r="E60" i="1"/>
  <c r="E56" i="1"/>
  <c r="E52" i="1"/>
  <c r="E63" i="1"/>
  <c r="E59" i="1"/>
  <c r="E55" i="1"/>
  <c r="E16" i="2"/>
  <c r="E23" i="2"/>
  <c r="F16" i="2"/>
  <c r="F23" i="2"/>
  <c r="B22" i="2"/>
  <c r="C16" i="2"/>
  <c r="B17" i="2"/>
  <c r="B24" i="2" s="1"/>
  <c r="F51" i="1"/>
  <c r="C52" i="1" s="1"/>
  <c r="D52" i="1"/>
  <c r="G52" i="1" s="1"/>
  <c r="D51" i="1"/>
  <c r="D11" i="1"/>
  <c r="E9" i="1"/>
  <c r="F52" i="1" l="1"/>
  <c r="C53" i="1" s="1"/>
  <c r="H16" i="2"/>
  <c r="I16" i="2"/>
  <c r="C17" i="2"/>
  <c r="G51" i="1"/>
  <c r="F53" i="1"/>
  <c r="C54" i="1" s="1"/>
  <c r="D53" i="1"/>
  <c r="G53" i="1" s="1"/>
  <c r="F31" i="1"/>
  <c r="C32" i="1" s="1"/>
  <c r="F32" i="1" s="1"/>
  <c r="G14" i="1"/>
  <c r="G18" i="1"/>
  <c r="G22" i="1"/>
  <c r="G11" i="1"/>
  <c r="G16" i="1"/>
  <c r="G15" i="1"/>
  <c r="G19" i="1"/>
  <c r="G23" i="1"/>
  <c r="G12" i="1"/>
  <c r="G20" i="1"/>
  <c r="G24" i="1"/>
  <c r="E11" i="1"/>
  <c r="F11" i="1" s="1"/>
  <c r="C12" i="1" s="1"/>
  <c r="G13" i="1"/>
  <c r="G17" i="1"/>
  <c r="G21" i="1"/>
  <c r="G25" i="1"/>
  <c r="C23" i="2" l="1"/>
  <c r="H23" i="2" s="1"/>
  <c r="C24" i="2"/>
  <c r="F54" i="1"/>
  <c r="C55" i="1" s="1"/>
  <c r="D54" i="1"/>
  <c r="D32" i="1"/>
  <c r="C33" i="1"/>
  <c r="D12" i="1"/>
  <c r="I23" i="2" l="1"/>
  <c r="D23" i="2" s="1"/>
  <c r="I24" i="2" s="1"/>
  <c r="G54" i="1"/>
  <c r="G32" i="1"/>
  <c r="E12" i="1"/>
  <c r="F12" i="1" s="1"/>
  <c r="C13" i="1" s="1"/>
  <c r="D13" i="1" s="1"/>
  <c r="E13" i="1" s="1"/>
  <c r="F13" i="1" s="1"/>
  <c r="C14" i="1" s="1"/>
  <c r="D14" i="1" s="1"/>
  <c r="F55" i="1"/>
  <c r="C56" i="1" s="1"/>
  <c r="D55" i="1"/>
  <c r="G55" i="1" s="1"/>
  <c r="D33" i="1"/>
  <c r="G33" i="1" s="1"/>
  <c r="F33" i="1"/>
  <c r="E14" i="1"/>
  <c r="F14" i="1" s="1"/>
  <c r="C15" i="1" s="1"/>
  <c r="G24" i="2" l="1"/>
  <c r="H24" i="2" s="1"/>
  <c r="F24" i="2"/>
  <c r="E24" i="2"/>
  <c r="F56" i="1"/>
  <c r="C57" i="1" s="1"/>
  <c r="D56" i="1"/>
  <c r="G56" i="1" s="1"/>
  <c r="C34" i="1"/>
  <c r="D15" i="1"/>
  <c r="D24" i="2" l="1"/>
  <c r="F57" i="1"/>
  <c r="C58" i="1" s="1"/>
  <c r="D57" i="1"/>
  <c r="G57" i="1" s="1"/>
  <c r="F34" i="1"/>
  <c r="C35" i="1" s="1"/>
  <c r="F35" i="1" s="1"/>
  <c r="D34" i="1"/>
  <c r="E15" i="1"/>
  <c r="F15" i="1" s="1"/>
  <c r="C16" i="1" s="1"/>
  <c r="D35" i="1" l="1"/>
  <c r="G35" i="1" s="1"/>
  <c r="G34" i="1"/>
  <c r="F58" i="1"/>
  <c r="C59" i="1" s="1"/>
  <c r="D58" i="1"/>
  <c r="G58" i="1" s="1"/>
  <c r="C36" i="1"/>
  <c r="F36" i="1" s="1"/>
  <c r="D16" i="1"/>
  <c r="F59" i="1" l="1"/>
  <c r="C60" i="1" s="1"/>
  <c r="D59" i="1"/>
  <c r="G59" i="1" s="1"/>
  <c r="D36" i="1"/>
  <c r="E16" i="1"/>
  <c r="F16" i="1" s="1"/>
  <c r="C17" i="1" s="1"/>
  <c r="G36" i="1" l="1"/>
  <c r="F60" i="1"/>
  <c r="C61" i="1" s="1"/>
  <c r="D60" i="1"/>
  <c r="G60" i="1" s="1"/>
  <c r="C37" i="1"/>
  <c r="F37" i="1" s="1"/>
  <c r="D17" i="1"/>
  <c r="F61" i="1" l="1"/>
  <c r="C62" i="1" s="1"/>
  <c r="D61" i="1"/>
  <c r="G61" i="1" s="1"/>
  <c r="D37" i="1"/>
  <c r="E17" i="1"/>
  <c r="F17" i="1" s="1"/>
  <c r="C18" i="1" s="1"/>
  <c r="C38" i="1" l="1"/>
  <c r="F38" i="1" s="1"/>
  <c r="G37" i="1"/>
  <c r="F62" i="1"/>
  <c r="C63" i="1" s="1"/>
  <c r="D62" i="1"/>
  <c r="G62" i="1" s="1"/>
  <c r="D38" i="1"/>
  <c r="D18" i="1"/>
  <c r="C39" i="1" l="1"/>
  <c r="F39" i="1" s="1"/>
  <c r="G38" i="1"/>
  <c r="F63" i="1"/>
  <c r="C64" i="1" s="1"/>
  <c r="D63" i="1"/>
  <c r="G63" i="1" s="1"/>
  <c r="D39" i="1"/>
  <c r="E18" i="1"/>
  <c r="F18" i="1" s="1"/>
  <c r="C19" i="1" s="1"/>
  <c r="C40" i="1" l="1"/>
  <c r="F40" i="1" s="1"/>
  <c r="G39" i="1"/>
  <c r="F64" i="1"/>
  <c r="C65" i="1" s="1"/>
  <c r="D64" i="1"/>
  <c r="G64" i="1" s="1"/>
  <c r="D40" i="1"/>
  <c r="D19" i="1"/>
  <c r="C41" i="1" l="1"/>
  <c r="F41" i="1" s="1"/>
  <c r="G40" i="1"/>
  <c r="E65" i="1"/>
  <c r="D65" i="1"/>
  <c r="D66" i="1" s="1"/>
  <c r="D41" i="1"/>
  <c r="E19" i="1"/>
  <c r="F19" i="1" s="1"/>
  <c r="C20" i="1" s="1"/>
  <c r="C42" i="1" l="1"/>
  <c r="F42" i="1" s="1"/>
  <c r="G41" i="1"/>
  <c r="G65" i="1"/>
  <c r="D42" i="1"/>
  <c r="D20" i="1"/>
  <c r="C43" i="1" l="1"/>
  <c r="F43" i="1" s="1"/>
  <c r="G42" i="1"/>
  <c r="D43" i="1"/>
  <c r="E20" i="1"/>
  <c r="F20" i="1" s="1"/>
  <c r="C21" i="1" s="1"/>
  <c r="C44" i="1" l="1"/>
  <c r="F44" i="1" s="1"/>
  <c r="G43" i="1"/>
  <c r="D44" i="1"/>
  <c r="G44" i="1" s="1"/>
  <c r="D21" i="1"/>
  <c r="E21" i="1" l="1"/>
  <c r="F21" i="1" s="1"/>
  <c r="C22" i="1" s="1"/>
  <c r="D22" i="1" l="1"/>
  <c r="E22" i="1" l="1"/>
  <c r="F22" i="1" s="1"/>
  <c r="C23" i="1" s="1"/>
  <c r="D23" i="1" l="1"/>
  <c r="E23" i="1" l="1"/>
  <c r="F23" i="1" s="1"/>
  <c r="C24" i="1" s="1"/>
  <c r="D24" i="1" l="1"/>
  <c r="E24" i="1" l="1"/>
  <c r="F24" i="1" s="1"/>
  <c r="C25" i="1" s="1"/>
  <c r="D25" i="1" l="1"/>
  <c r="C45" i="1"/>
  <c r="E45" i="1" s="1"/>
  <c r="E25" i="1" l="1"/>
  <c r="F25" i="1" s="1"/>
  <c r="D26" i="1"/>
  <c r="D45" i="1"/>
  <c r="G45" i="1" l="1"/>
  <c r="D46" i="1"/>
  <c r="D16" i="2"/>
  <c r="G17" i="2" s="1"/>
  <c r="H17" i="2" s="1"/>
  <c r="E17" i="2" l="1"/>
  <c r="I17" i="2"/>
  <c r="F17" i="2"/>
  <c r="D17" i="2" l="1"/>
</calcChain>
</file>

<file path=xl/sharedStrings.xml><?xml version="1.0" encoding="utf-8"?>
<sst xmlns="http://schemas.openxmlformats.org/spreadsheetml/2006/main" count="77" uniqueCount="49">
  <si>
    <t>Darlehnsbetrag</t>
  </si>
  <si>
    <t>Auszahlungsbetrag</t>
  </si>
  <si>
    <t>Zinssatz</t>
  </si>
  <si>
    <t>Laufzeit</t>
  </si>
  <si>
    <t>Jahr</t>
  </si>
  <si>
    <t>Restschuld Anfang des Jahres</t>
  </si>
  <si>
    <t>Zinsen</t>
  </si>
  <si>
    <t>Liquiditäts-belastung</t>
  </si>
  <si>
    <t>Restschuld Ende des Jahres</t>
  </si>
  <si>
    <t>Darlehnsvergleich</t>
  </si>
  <si>
    <t>Benötigtes Kapital</t>
  </si>
  <si>
    <t>Annuitätendarlehn</t>
  </si>
  <si>
    <t xml:space="preserve">Annuität </t>
  </si>
  <si>
    <t>Gebühren in %</t>
  </si>
  <si>
    <t>Gebühren in Euro</t>
  </si>
  <si>
    <t>Eingabefelder</t>
  </si>
  <si>
    <t>Formel</t>
  </si>
  <si>
    <t>anfängl. Tilgung in %</t>
  </si>
  <si>
    <t>Tilgung</t>
  </si>
  <si>
    <t>Fälligkeitsdarlehn</t>
  </si>
  <si>
    <t>Abzahlungsdarlehn</t>
  </si>
  <si>
    <t>Am Anfang geringe Liquiditätsbelastung; am Ende sehr hoch.</t>
  </si>
  <si>
    <t>Summe</t>
  </si>
  <si>
    <t>Kontostand</t>
  </si>
  <si>
    <t>Kurzfristige Finanzierung</t>
  </si>
  <si>
    <t>Soll innerhalb vom Dispo</t>
  </si>
  <si>
    <t>Soll außerhalb vom Dispo</t>
  </si>
  <si>
    <t>Skonto</t>
  </si>
  <si>
    <t>Skontozeitraum in Wochen</t>
  </si>
  <si>
    <t>Haben</t>
  </si>
  <si>
    <t>Zinssätze</t>
  </si>
  <si>
    <t>Zahlungsziel in Wochen</t>
  </si>
  <si>
    <t>Rechnungsbetrag</t>
  </si>
  <si>
    <t>Zahlungsmöglichkeiten</t>
  </si>
  <si>
    <t>Dispo</t>
  </si>
  <si>
    <t>Rechnungsbetrag mit Skonto</t>
  </si>
  <si>
    <t>mit Skonto</t>
  </si>
  <si>
    <t>Datum</t>
  </si>
  <si>
    <t>Habenzinsen</t>
  </si>
  <si>
    <t>Rechnungsdatum</t>
  </si>
  <si>
    <t>ohne Skonto</t>
  </si>
  <si>
    <t>Tage</t>
  </si>
  <si>
    <t>Zahlung</t>
  </si>
  <si>
    <t xml:space="preserve">Betrag </t>
  </si>
  <si>
    <t>Außerhalb Dispo</t>
  </si>
  <si>
    <t>Innerhalb Dispo</t>
  </si>
  <si>
    <t>Betrag</t>
  </si>
  <si>
    <t>Gleichmäßige Liquiditätsbelastung</t>
  </si>
  <si>
    <t>langsam sinkende Liquiditätsbelastung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</si>
</sst>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07]_-;\-* #,##0.00\ [$€-407]_-;_-* &quot;-&quot;??\ [$€-407]_-;_-@_-"/>
    <numFmt numFmtId="165" formatCode="_-* #,##0\ [$€-407]_-;\-* #,##0\ [$€-407]_-;_-* &quot;-&quot;??\ [$€-407]_-;_-@_-"/>
    <numFmt numFmtId="166" formatCode="0.0%"/>
    <numFmt numFmtId="167" formatCode="_-* #,##0_-;\-* #,##0_-;_-* &quot;-&quot;??_-;_-@_-"/>
    <numFmt numFmtId="168" formatCode="_-* #,##0\ &quot;€&quot;_-;\-* #,##0\ &quot;€&quot;_-;_-* &quot;-&quot;??\ &quot;€&quot;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C7FF"/>
        <bgColor indexed="64"/>
      </patternFill>
    </fill>
    <fill>
      <patternFill patternType="solid">
        <fgColor rgb="FF9BFFB1"/>
        <bgColor indexed="64"/>
      </patternFill>
    </fill>
    <fill>
      <patternFill patternType="solid">
        <fgColor rgb="FFFEFFA5"/>
        <bgColor indexed="64"/>
      </patternFill>
    </fill>
    <fill>
      <patternFill patternType="solid">
        <fgColor rgb="FFFFA5A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0" xfId="0" applyFont="1"/>
    <xf numFmtId="0" fontId="3" fillId="0" borderId="1" xfId="0" applyFont="1" applyBorder="1"/>
    <xf numFmtId="165" fontId="7" fillId="0" borderId="1" xfId="0" applyNumberFormat="1" applyFont="1" applyBorder="1" applyAlignment="1">
      <alignment horizontal="left"/>
    </xf>
    <xf numFmtId="165" fontId="8" fillId="0" borderId="1" xfId="0" applyNumberFormat="1" applyFont="1" applyBorder="1" applyAlignment="1">
      <alignment horizontal="left"/>
    </xf>
    <xf numFmtId="9" fontId="2" fillId="0" borderId="1" xfId="0" applyNumberFormat="1" applyFont="1" applyBorder="1"/>
    <xf numFmtId="0" fontId="0" fillId="0" borderId="1" xfId="0" applyBorder="1"/>
    <xf numFmtId="165" fontId="2" fillId="0" borderId="1" xfId="0" applyNumberFormat="1" applyFont="1" applyBorder="1"/>
    <xf numFmtId="0" fontId="2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6" fontId="7" fillId="0" borderId="0" xfId="0" applyNumberFormat="1" applyFont="1" applyAlignment="1">
      <alignment horizontal="center"/>
    </xf>
    <xf numFmtId="164" fontId="9" fillId="0" borderId="1" xfId="2" applyNumberFormat="1" applyFont="1" applyBorder="1"/>
    <xf numFmtId="164" fontId="9" fillId="0" borderId="1" xfId="0" applyNumberFormat="1" applyFont="1" applyBorder="1"/>
    <xf numFmtId="0" fontId="3" fillId="2" borderId="1" xfId="0" applyFont="1" applyFill="1" applyBorder="1" applyAlignment="1">
      <alignment horizontal="center" wrapText="1"/>
    </xf>
    <xf numFmtId="164" fontId="9" fillId="2" borderId="1" xfId="2" applyNumberFormat="1" applyFont="1" applyFill="1" applyBorder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0" fillId="2" borderId="0" xfId="0" applyFill="1"/>
    <xf numFmtId="164" fontId="9" fillId="2" borderId="0" xfId="0" applyNumberFormat="1" applyFont="1" applyFill="1"/>
    <xf numFmtId="0" fontId="6" fillId="0" borderId="0" xfId="0" applyFont="1"/>
    <xf numFmtId="164" fontId="8" fillId="0" borderId="0" xfId="0" applyNumberFormat="1" applyFont="1"/>
    <xf numFmtId="164" fontId="7" fillId="0" borderId="2" xfId="0" applyNumberFormat="1" applyFont="1" applyBorder="1"/>
    <xf numFmtId="168" fontId="2" fillId="0" borderId="2" xfId="2" applyNumberFormat="1" applyFont="1" applyBorder="1"/>
    <xf numFmtId="167" fontId="2" fillId="0" borderId="2" xfId="1" applyNumberFormat="1" applyFont="1" applyBorder="1"/>
    <xf numFmtId="0" fontId="0" fillId="0" borderId="3" xfId="0" applyBorder="1"/>
    <xf numFmtId="14" fontId="0" fillId="0" borderId="0" xfId="0" applyNumberFormat="1"/>
    <xf numFmtId="14" fontId="9" fillId="0" borderId="0" xfId="0" applyNumberFormat="1" applyFont="1"/>
    <xf numFmtId="0" fontId="3" fillId="2" borderId="0" xfId="0" applyFont="1" applyFill="1"/>
    <xf numFmtId="44" fontId="0" fillId="2" borderId="0" xfId="2" applyFont="1" applyFill="1"/>
    <xf numFmtId="0" fontId="3" fillId="3" borderId="0" xfId="0" applyFont="1" applyFill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0" fontId="3" fillId="4" borderId="0" xfId="0" applyFont="1" applyFill="1"/>
    <xf numFmtId="164" fontId="0" fillId="4" borderId="0" xfId="0" applyNumberFormat="1" applyFill="1"/>
    <xf numFmtId="164" fontId="13" fillId="0" borderId="0" xfId="0" applyNumberFormat="1" applyFont="1"/>
    <xf numFmtId="164" fontId="0" fillId="5" borderId="0" xfId="0" applyNumberFormat="1" applyFill="1"/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FFA5AA"/>
      <color rgb="FFFEFFA5"/>
      <color rgb="FF9BFFB1"/>
      <color rgb="FFFCC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88566-53BE-1240-9120-6D8E1B0FDFA2}">
  <dimension ref="B1:J66"/>
  <sheetViews>
    <sheetView tabSelected="1" topLeftCell="A32" zoomScale="129" zoomScaleNormal="129" workbookViewId="0">
      <selection activeCell="J49" sqref="J49"/>
    </sheetView>
  </sheetViews>
  <sheetFormatPr baseColWidth="10" defaultRowHeight="16" x14ac:dyDescent="0.2"/>
  <cols>
    <col min="1" max="1" width="6" customWidth="1"/>
    <col min="2" max="2" width="20.83203125" customWidth="1"/>
    <col min="3" max="3" width="14.6640625" customWidth="1"/>
    <col min="4" max="4" width="18.33203125" customWidth="1"/>
    <col min="5" max="6" width="13.1640625" bestFit="1" customWidth="1"/>
    <col min="7" max="7" width="13.33203125" customWidth="1"/>
    <col min="8" max="8" width="12.33203125" customWidth="1"/>
  </cols>
  <sheetData>
    <row r="1" spans="2:10" ht="24" x14ac:dyDescent="0.3">
      <c r="C1" s="47" t="s">
        <v>9</v>
      </c>
      <c r="D1" s="47"/>
      <c r="E1" s="47"/>
      <c r="F1" s="47"/>
      <c r="G1" s="47"/>
      <c r="H1" s="47"/>
      <c r="I1" s="47"/>
    </row>
    <row r="2" spans="2:10" x14ac:dyDescent="0.2">
      <c r="B2" s="6" t="s">
        <v>10</v>
      </c>
      <c r="C2" s="7">
        <v>500000</v>
      </c>
      <c r="D2" s="6" t="s">
        <v>0</v>
      </c>
      <c r="E2" s="8">
        <f>C2/C3+C2/C3*C4+C5</f>
        <v>581111.11111111101</v>
      </c>
    </row>
    <row r="3" spans="2:10" x14ac:dyDescent="0.2">
      <c r="B3" s="6" t="s">
        <v>1</v>
      </c>
      <c r="C3" s="9">
        <v>0.9</v>
      </c>
      <c r="D3" s="6"/>
      <c r="E3" s="10"/>
      <c r="G3" s="3" t="s">
        <v>15</v>
      </c>
    </row>
    <row r="4" spans="2:10" x14ac:dyDescent="0.2">
      <c r="B4" s="6" t="s">
        <v>13</v>
      </c>
      <c r="C4" s="9">
        <v>0.01</v>
      </c>
      <c r="D4" s="6" t="s">
        <v>2</v>
      </c>
      <c r="E4" s="9">
        <v>0.03</v>
      </c>
      <c r="G4" s="4" t="s">
        <v>16</v>
      </c>
    </row>
    <row r="5" spans="2:10" x14ac:dyDescent="0.2">
      <c r="B5" s="6" t="s">
        <v>14</v>
      </c>
      <c r="C5" s="11">
        <v>20000</v>
      </c>
      <c r="D5" s="6" t="s">
        <v>3</v>
      </c>
      <c r="E5" s="12">
        <v>15</v>
      </c>
    </row>
    <row r="8" spans="2:10" ht="21" x14ac:dyDescent="0.25">
      <c r="B8" s="48" t="s">
        <v>11</v>
      </c>
      <c r="C8" s="48"/>
      <c r="D8" s="48"/>
      <c r="E8" s="48"/>
      <c r="F8" s="25" t="s">
        <v>47</v>
      </c>
      <c r="G8" s="28"/>
    </row>
    <row r="9" spans="2:10" ht="21" x14ac:dyDescent="0.25">
      <c r="B9" s="13" t="s">
        <v>17</v>
      </c>
      <c r="C9" s="18">
        <v>5.3999999999999999E-2</v>
      </c>
      <c r="D9" s="14" t="s">
        <v>12</v>
      </c>
      <c r="E9" s="15">
        <f>E2*C9+E2*E4</f>
        <v>48813.333333333321</v>
      </c>
      <c r="F9" s="2"/>
      <c r="G9" s="2"/>
    </row>
    <row r="10" spans="2:10" s="17" customFormat="1" ht="51" x14ac:dyDescent="0.2">
      <c r="B10" s="16" t="s">
        <v>4</v>
      </c>
      <c r="C10" s="16" t="s">
        <v>5</v>
      </c>
      <c r="D10" s="16" t="s">
        <v>6</v>
      </c>
      <c r="E10" s="16" t="s">
        <v>18</v>
      </c>
      <c r="F10" s="16" t="s">
        <v>8</v>
      </c>
      <c r="G10" s="21" t="s">
        <v>7</v>
      </c>
    </row>
    <row r="11" spans="2:10" x14ac:dyDescent="0.2">
      <c r="B11" s="10">
        <v>1</v>
      </c>
      <c r="C11" s="19">
        <f>E2</f>
        <v>581111.11111111101</v>
      </c>
      <c r="D11" s="19">
        <f>C11*E$4</f>
        <v>17433.333333333328</v>
      </c>
      <c r="E11" s="20">
        <f>E$9-D11</f>
        <v>31379.999999999993</v>
      </c>
      <c r="F11" s="19">
        <f>C11-E11</f>
        <v>549731.11111111101</v>
      </c>
      <c r="G11" s="22">
        <f t="shared" ref="G11:G25" si="0">E$9</f>
        <v>48813.333333333321</v>
      </c>
    </row>
    <row r="12" spans="2:10" x14ac:dyDescent="0.2">
      <c r="B12" s="10">
        <v>2</v>
      </c>
      <c r="C12" s="19">
        <f>F11</f>
        <v>549731.11111111101</v>
      </c>
      <c r="D12" s="19">
        <f t="shared" ref="D12:D25" si="1">C12*E$4</f>
        <v>16491.933333333331</v>
      </c>
      <c r="E12" s="20">
        <f t="shared" ref="E12:E25" si="2">E$9-D12</f>
        <v>32321.399999999991</v>
      </c>
      <c r="F12" s="19">
        <f t="shared" ref="F12:F25" si="3">C12-E12</f>
        <v>517409.71111111104</v>
      </c>
      <c r="G12" s="22">
        <f t="shared" si="0"/>
        <v>48813.333333333321</v>
      </c>
    </row>
    <row r="13" spans="2:10" x14ac:dyDescent="0.2">
      <c r="B13" s="10">
        <v>3</v>
      </c>
      <c r="C13" s="19">
        <f t="shared" ref="C13:C25" si="4">F12</f>
        <v>517409.71111111104</v>
      </c>
      <c r="D13" s="19">
        <f t="shared" si="1"/>
        <v>15522.291333333331</v>
      </c>
      <c r="E13" s="20">
        <f t="shared" si="2"/>
        <v>33291.041999999987</v>
      </c>
      <c r="F13" s="19">
        <f t="shared" si="3"/>
        <v>484118.66911111108</v>
      </c>
      <c r="G13" s="22">
        <f t="shared" si="0"/>
        <v>48813.333333333321</v>
      </c>
    </row>
    <row r="14" spans="2:10" ht="19" x14ac:dyDescent="0.25">
      <c r="B14" s="10">
        <v>4</v>
      </c>
      <c r="C14" s="19">
        <f t="shared" si="4"/>
        <v>484118.66911111108</v>
      </c>
      <c r="D14" s="19">
        <f t="shared" si="1"/>
        <v>14523.560073333332</v>
      </c>
      <c r="E14" s="20">
        <f t="shared" si="2"/>
        <v>34289.773259999987</v>
      </c>
      <c r="F14" s="19">
        <f t="shared" si="3"/>
        <v>449828.8958511111</v>
      </c>
      <c r="G14" s="22">
        <f t="shared" si="0"/>
        <v>48813.333333333321</v>
      </c>
      <c r="I14" s="25"/>
      <c r="J14" s="25"/>
    </row>
    <row r="15" spans="2:10" x14ac:dyDescent="0.2">
      <c r="B15" s="10">
        <v>5</v>
      </c>
      <c r="C15" s="19">
        <f t="shared" si="4"/>
        <v>449828.8958511111</v>
      </c>
      <c r="D15" s="19">
        <f t="shared" si="1"/>
        <v>13494.866875533333</v>
      </c>
      <c r="E15" s="20">
        <f t="shared" si="2"/>
        <v>35318.466457799987</v>
      </c>
      <c r="F15" s="19">
        <f t="shared" si="3"/>
        <v>414510.42939331109</v>
      </c>
      <c r="G15" s="22">
        <f t="shared" si="0"/>
        <v>48813.333333333321</v>
      </c>
    </row>
    <row r="16" spans="2:10" x14ac:dyDescent="0.2">
      <c r="B16" s="10">
        <v>6</v>
      </c>
      <c r="C16" s="19">
        <f t="shared" si="4"/>
        <v>414510.42939331109</v>
      </c>
      <c r="D16" s="19">
        <f t="shared" si="1"/>
        <v>12435.312881799333</v>
      </c>
      <c r="E16" s="20">
        <f t="shared" si="2"/>
        <v>36378.020451533986</v>
      </c>
      <c r="F16" s="19">
        <f t="shared" si="3"/>
        <v>378132.40894177707</v>
      </c>
      <c r="G16" s="22">
        <f t="shared" si="0"/>
        <v>48813.333333333321</v>
      </c>
    </row>
    <row r="17" spans="2:8" x14ac:dyDescent="0.2">
      <c r="B17" s="10">
        <v>7</v>
      </c>
      <c r="C17" s="19">
        <f t="shared" si="4"/>
        <v>378132.40894177707</v>
      </c>
      <c r="D17" s="19">
        <f t="shared" si="1"/>
        <v>11343.972268253312</v>
      </c>
      <c r="E17" s="20">
        <f t="shared" si="2"/>
        <v>37469.361065080011</v>
      </c>
      <c r="F17" s="19">
        <f t="shared" si="3"/>
        <v>340663.04787669703</v>
      </c>
      <c r="G17" s="22">
        <f t="shared" si="0"/>
        <v>48813.333333333321</v>
      </c>
    </row>
    <row r="18" spans="2:8" x14ac:dyDescent="0.2">
      <c r="B18" s="10">
        <v>8</v>
      </c>
      <c r="C18" s="19">
        <f t="shared" si="4"/>
        <v>340663.04787669703</v>
      </c>
      <c r="D18" s="19">
        <f t="shared" si="1"/>
        <v>10219.89143630091</v>
      </c>
      <c r="E18" s="20">
        <f t="shared" si="2"/>
        <v>38593.441897032411</v>
      </c>
      <c r="F18" s="19">
        <f t="shared" si="3"/>
        <v>302069.6059796646</v>
      </c>
      <c r="G18" s="22">
        <f t="shared" si="0"/>
        <v>48813.333333333321</v>
      </c>
    </row>
    <row r="19" spans="2:8" x14ac:dyDescent="0.2">
      <c r="B19" s="10">
        <v>9</v>
      </c>
      <c r="C19" s="19">
        <f t="shared" si="4"/>
        <v>302069.6059796646</v>
      </c>
      <c r="D19" s="19">
        <f t="shared" si="1"/>
        <v>9062.0881793899371</v>
      </c>
      <c r="E19" s="20">
        <f t="shared" si="2"/>
        <v>39751.245153943382</v>
      </c>
      <c r="F19" s="19">
        <f t="shared" si="3"/>
        <v>262318.36082572123</v>
      </c>
      <c r="G19" s="22">
        <f t="shared" si="0"/>
        <v>48813.333333333321</v>
      </c>
    </row>
    <row r="20" spans="2:8" x14ac:dyDescent="0.2">
      <c r="B20" s="10">
        <v>10</v>
      </c>
      <c r="C20" s="19">
        <f t="shared" si="4"/>
        <v>262318.36082572123</v>
      </c>
      <c r="D20" s="19">
        <f t="shared" si="1"/>
        <v>7869.5508247716371</v>
      </c>
      <c r="E20" s="20">
        <f t="shared" si="2"/>
        <v>40943.782508561686</v>
      </c>
      <c r="F20" s="19">
        <f t="shared" si="3"/>
        <v>221374.57831715955</v>
      </c>
      <c r="G20" s="22">
        <f t="shared" si="0"/>
        <v>48813.333333333321</v>
      </c>
    </row>
    <row r="21" spans="2:8" x14ac:dyDescent="0.2">
      <c r="B21" s="10">
        <v>11</v>
      </c>
      <c r="C21" s="19">
        <f t="shared" si="4"/>
        <v>221374.57831715955</v>
      </c>
      <c r="D21" s="19">
        <f t="shared" si="1"/>
        <v>6641.2373495147867</v>
      </c>
      <c r="E21" s="20">
        <f t="shared" si="2"/>
        <v>42172.095983818537</v>
      </c>
      <c r="F21" s="19">
        <f t="shared" si="3"/>
        <v>179202.48233334103</v>
      </c>
      <c r="G21" s="22">
        <f t="shared" si="0"/>
        <v>48813.333333333321</v>
      </c>
    </row>
    <row r="22" spans="2:8" x14ac:dyDescent="0.2">
      <c r="B22" s="10">
        <v>12</v>
      </c>
      <c r="C22" s="19">
        <f t="shared" si="4"/>
        <v>179202.48233334103</v>
      </c>
      <c r="D22" s="19">
        <f t="shared" si="1"/>
        <v>5376.0744700002306</v>
      </c>
      <c r="E22" s="20">
        <f t="shared" si="2"/>
        <v>43437.258863333089</v>
      </c>
      <c r="F22" s="19">
        <f t="shared" si="3"/>
        <v>135765.22347000794</v>
      </c>
      <c r="G22" s="22">
        <f t="shared" si="0"/>
        <v>48813.333333333321</v>
      </c>
    </row>
    <row r="23" spans="2:8" x14ac:dyDescent="0.2">
      <c r="B23" s="10">
        <v>13</v>
      </c>
      <c r="C23" s="19">
        <f t="shared" si="4"/>
        <v>135765.22347000794</v>
      </c>
      <c r="D23" s="19">
        <f t="shared" si="1"/>
        <v>4072.9567041002383</v>
      </c>
      <c r="E23" s="20">
        <f t="shared" si="2"/>
        <v>44740.376629233084</v>
      </c>
      <c r="F23" s="19">
        <f t="shared" si="3"/>
        <v>91024.846840774859</v>
      </c>
      <c r="G23" s="22">
        <f t="shared" si="0"/>
        <v>48813.333333333321</v>
      </c>
    </row>
    <row r="24" spans="2:8" x14ac:dyDescent="0.2">
      <c r="B24" s="10">
        <v>14</v>
      </c>
      <c r="C24" s="19">
        <f t="shared" si="4"/>
        <v>91024.846840774859</v>
      </c>
      <c r="D24" s="19">
        <f t="shared" si="1"/>
        <v>2730.7454052232456</v>
      </c>
      <c r="E24" s="20">
        <f t="shared" si="2"/>
        <v>46082.587928110079</v>
      </c>
      <c r="F24" s="19">
        <f t="shared" si="3"/>
        <v>44942.25891266478</v>
      </c>
      <c r="G24" s="22">
        <f t="shared" si="0"/>
        <v>48813.333333333321</v>
      </c>
    </row>
    <row r="25" spans="2:8" x14ac:dyDescent="0.2">
      <c r="B25" s="10">
        <v>15</v>
      </c>
      <c r="C25" s="19">
        <f t="shared" si="4"/>
        <v>44942.25891266478</v>
      </c>
      <c r="D25" s="19">
        <f t="shared" si="1"/>
        <v>1348.2677673799433</v>
      </c>
      <c r="E25" s="20">
        <f t="shared" si="2"/>
        <v>47465.06556595338</v>
      </c>
      <c r="F25" s="19">
        <f t="shared" si="3"/>
        <v>-2522.8066532886005</v>
      </c>
      <c r="G25" s="22">
        <f t="shared" si="0"/>
        <v>48813.333333333321</v>
      </c>
    </row>
    <row r="26" spans="2:8" x14ac:dyDescent="0.2">
      <c r="B26" s="26" t="s">
        <v>22</v>
      </c>
      <c r="C26" s="26"/>
      <c r="D26" s="27">
        <f>SUM(D11:D25)</f>
        <v>148566.08223560022</v>
      </c>
    </row>
    <row r="28" spans="2:8" ht="39" customHeight="1" x14ac:dyDescent="0.25">
      <c r="B28" s="48" t="s">
        <v>19</v>
      </c>
      <c r="C28" s="48"/>
      <c r="D28" s="48"/>
      <c r="E28" s="48"/>
      <c r="F28" s="49" t="s">
        <v>21</v>
      </c>
      <c r="G28" s="49"/>
      <c r="H28" s="49"/>
    </row>
    <row r="30" spans="2:8" ht="51" x14ac:dyDescent="0.2">
      <c r="B30" s="16" t="s">
        <v>4</v>
      </c>
      <c r="C30" s="16" t="s">
        <v>5</v>
      </c>
      <c r="D30" s="16" t="s">
        <v>6</v>
      </c>
      <c r="E30" s="16" t="s">
        <v>18</v>
      </c>
      <c r="F30" s="16" t="s">
        <v>8</v>
      </c>
      <c r="G30" s="21" t="s">
        <v>7</v>
      </c>
    </row>
    <row r="31" spans="2:8" x14ac:dyDescent="0.2">
      <c r="B31" s="10">
        <v>1</v>
      </c>
      <c r="C31" s="19">
        <f>C11</f>
        <v>581111.11111111101</v>
      </c>
      <c r="D31" s="19">
        <f>C31*E$4</f>
        <v>17433.333333333328</v>
      </c>
      <c r="E31" s="20">
        <v>0</v>
      </c>
      <c r="F31" s="19">
        <f>C31-E31</f>
        <v>581111.11111111101</v>
      </c>
      <c r="G31" s="22">
        <f>D31+E31</f>
        <v>17433.333333333328</v>
      </c>
    </row>
    <row r="32" spans="2:8" x14ac:dyDescent="0.2">
      <c r="B32" s="10">
        <v>2</v>
      </c>
      <c r="C32" s="19">
        <f>F31</f>
        <v>581111.11111111101</v>
      </c>
      <c r="D32" s="19">
        <f t="shared" ref="D32:D45" si="5">C32*E$4</f>
        <v>17433.333333333328</v>
      </c>
      <c r="E32" s="20">
        <v>0</v>
      </c>
      <c r="F32" s="19">
        <f t="shared" ref="F32:F44" si="6">C32-E32</f>
        <v>581111.11111111101</v>
      </c>
      <c r="G32" s="22">
        <f t="shared" ref="G32:G45" si="7">D32+E32</f>
        <v>17433.333333333328</v>
      </c>
    </row>
    <row r="33" spans="2:8" x14ac:dyDescent="0.2">
      <c r="B33" s="10">
        <v>3</v>
      </c>
      <c r="C33" s="19">
        <f t="shared" ref="C33:C45" si="8">F32</f>
        <v>581111.11111111101</v>
      </c>
      <c r="D33" s="19">
        <f t="shared" si="5"/>
        <v>17433.333333333328</v>
      </c>
      <c r="E33" s="20">
        <v>0</v>
      </c>
      <c r="F33" s="19">
        <f t="shared" si="6"/>
        <v>581111.11111111101</v>
      </c>
      <c r="G33" s="22">
        <f t="shared" si="7"/>
        <v>17433.333333333328</v>
      </c>
    </row>
    <row r="34" spans="2:8" x14ac:dyDescent="0.2">
      <c r="B34" s="10">
        <v>4</v>
      </c>
      <c r="C34" s="19">
        <f t="shared" si="8"/>
        <v>581111.11111111101</v>
      </c>
      <c r="D34" s="19">
        <f t="shared" si="5"/>
        <v>17433.333333333328</v>
      </c>
      <c r="E34" s="20">
        <v>0</v>
      </c>
      <c r="F34" s="19">
        <f t="shared" si="6"/>
        <v>581111.11111111101</v>
      </c>
      <c r="G34" s="22">
        <f t="shared" si="7"/>
        <v>17433.333333333328</v>
      </c>
    </row>
    <row r="35" spans="2:8" x14ac:dyDescent="0.2">
      <c r="B35" s="10">
        <v>5</v>
      </c>
      <c r="C35" s="19">
        <f t="shared" si="8"/>
        <v>581111.11111111101</v>
      </c>
      <c r="D35" s="19">
        <f t="shared" si="5"/>
        <v>17433.333333333328</v>
      </c>
      <c r="E35" s="20">
        <v>0</v>
      </c>
      <c r="F35" s="19">
        <f t="shared" si="6"/>
        <v>581111.11111111101</v>
      </c>
      <c r="G35" s="22">
        <f t="shared" si="7"/>
        <v>17433.333333333328</v>
      </c>
    </row>
    <row r="36" spans="2:8" x14ac:dyDescent="0.2">
      <c r="B36" s="10">
        <v>6</v>
      </c>
      <c r="C36" s="19">
        <f t="shared" si="8"/>
        <v>581111.11111111101</v>
      </c>
      <c r="D36" s="19">
        <f t="shared" si="5"/>
        <v>17433.333333333328</v>
      </c>
      <c r="E36" s="20">
        <v>0</v>
      </c>
      <c r="F36" s="19">
        <f t="shared" si="6"/>
        <v>581111.11111111101</v>
      </c>
      <c r="G36" s="22">
        <f t="shared" si="7"/>
        <v>17433.333333333328</v>
      </c>
    </row>
    <row r="37" spans="2:8" x14ac:dyDescent="0.2">
      <c r="B37" s="10">
        <v>7</v>
      </c>
      <c r="C37" s="19">
        <f t="shared" si="8"/>
        <v>581111.11111111101</v>
      </c>
      <c r="D37" s="19">
        <f t="shared" si="5"/>
        <v>17433.333333333328</v>
      </c>
      <c r="E37" s="20">
        <v>0</v>
      </c>
      <c r="F37" s="19">
        <f t="shared" si="6"/>
        <v>581111.11111111101</v>
      </c>
      <c r="G37" s="22">
        <f t="shared" si="7"/>
        <v>17433.333333333328</v>
      </c>
    </row>
    <row r="38" spans="2:8" x14ac:dyDescent="0.2">
      <c r="B38" s="10">
        <v>8</v>
      </c>
      <c r="C38" s="19">
        <f t="shared" si="8"/>
        <v>581111.11111111101</v>
      </c>
      <c r="D38" s="19">
        <f t="shared" si="5"/>
        <v>17433.333333333328</v>
      </c>
      <c r="E38" s="20">
        <v>0</v>
      </c>
      <c r="F38" s="19">
        <f t="shared" si="6"/>
        <v>581111.11111111101</v>
      </c>
      <c r="G38" s="22">
        <f t="shared" si="7"/>
        <v>17433.333333333328</v>
      </c>
    </row>
    <row r="39" spans="2:8" x14ac:dyDescent="0.2">
      <c r="B39" s="10">
        <v>9</v>
      </c>
      <c r="C39" s="19">
        <f t="shared" si="8"/>
        <v>581111.11111111101</v>
      </c>
      <c r="D39" s="19">
        <f t="shared" si="5"/>
        <v>17433.333333333328</v>
      </c>
      <c r="E39" s="20">
        <v>0</v>
      </c>
      <c r="F39" s="19">
        <f t="shared" si="6"/>
        <v>581111.11111111101</v>
      </c>
      <c r="G39" s="22">
        <f t="shared" si="7"/>
        <v>17433.333333333328</v>
      </c>
    </row>
    <row r="40" spans="2:8" x14ac:dyDescent="0.2">
      <c r="B40" s="10">
        <v>10</v>
      </c>
      <c r="C40" s="19">
        <f t="shared" si="8"/>
        <v>581111.11111111101</v>
      </c>
      <c r="D40" s="19">
        <f t="shared" si="5"/>
        <v>17433.333333333328</v>
      </c>
      <c r="E40" s="20">
        <v>0</v>
      </c>
      <c r="F40" s="19">
        <f t="shared" si="6"/>
        <v>581111.11111111101</v>
      </c>
      <c r="G40" s="22">
        <f t="shared" si="7"/>
        <v>17433.333333333328</v>
      </c>
    </row>
    <row r="41" spans="2:8" x14ac:dyDescent="0.2">
      <c r="B41" s="10">
        <v>11</v>
      </c>
      <c r="C41" s="19">
        <f t="shared" si="8"/>
        <v>581111.11111111101</v>
      </c>
      <c r="D41" s="19">
        <f t="shared" si="5"/>
        <v>17433.333333333328</v>
      </c>
      <c r="E41" s="20">
        <v>0</v>
      </c>
      <c r="F41" s="19">
        <f t="shared" si="6"/>
        <v>581111.11111111101</v>
      </c>
      <c r="G41" s="22">
        <f t="shared" si="7"/>
        <v>17433.333333333328</v>
      </c>
    </row>
    <row r="42" spans="2:8" x14ac:dyDescent="0.2">
      <c r="B42" s="10">
        <v>12</v>
      </c>
      <c r="C42" s="19">
        <f t="shared" si="8"/>
        <v>581111.11111111101</v>
      </c>
      <c r="D42" s="19">
        <f t="shared" si="5"/>
        <v>17433.333333333328</v>
      </c>
      <c r="E42" s="20">
        <v>0</v>
      </c>
      <c r="F42" s="19">
        <f t="shared" si="6"/>
        <v>581111.11111111101</v>
      </c>
      <c r="G42" s="22">
        <f t="shared" si="7"/>
        <v>17433.333333333328</v>
      </c>
    </row>
    <row r="43" spans="2:8" x14ac:dyDescent="0.2">
      <c r="B43" s="10">
        <v>13</v>
      </c>
      <c r="C43" s="19">
        <f t="shared" si="8"/>
        <v>581111.11111111101</v>
      </c>
      <c r="D43" s="19">
        <f t="shared" si="5"/>
        <v>17433.333333333328</v>
      </c>
      <c r="E43" s="20">
        <v>0</v>
      </c>
      <c r="F43" s="19">
        <f t="shared" si="6"/>
        <v>581111.11111111101</v>
      </c>
      <c r="G43" s="22">
        <f t="shared" si="7"/>
        <v>17433.333333333328</v>
      </c>
    </row>
    <row r="44" spans="2:8" x14ac:dyDescent="0.2">
      <c r="B44" s="10">
        <v>14</v>
      </c>
      <c r="C44" s="19">
        <f t="shared" si="8"/>
        <v>581111.11111111101</v>
      </c>
      <c r="D44" s="19">
        <f t="shared" si="5"/>
        <v>17433.333333333328</v>
      </c>
      <c r="E44" s="20">
        <v>0</v>
      </c>
      <c r="F44" s="19">
        <f t="shared" si="6"/>
        <v>581111.11111111101</v>
      </c>
      <c r="G44" s="22">
        <f t="shared" si="7"/>
        <v>17433.333333333328</v>
      </c>
    </row>
    <row r="45" spans="2:8" x14ac:dyDescent="0.2">
      <c r="B45" s="10">
        <v>15</v>
      </c>
      <c r="C45" s="19">
        <f t="shared" si="8"/>
        <v>581111.11111111101</v>
      </c>
      <c r="D45" s="19">
        <f t="shared" si="5"/>
        <v>17433.333333333328</v>
      </c>
      <c r="E45" s="20">
        <f>C45</f>
        <v>581111.11111111101</v>
      </c>
      <c r="F45" s="19">
        <v>0</v>
      </c>
      <c r="G45" s="22">
        <f t="shared" si="7"/>
        <v>598544.44444444438</v>
      </c>
    </row>
    <row r="46" spans="2:8" x14ac:dyDescent="0.2">
      <c r="B46" s="26" t="s">
        <v>22</v>
      </c>
      <c r="C46" s="26"/>
      <c r="D46" s="27">
        <f>SUM(D31:D45)</f>
        <v>261499.99999999983</v>
      </c>
    </row>
    <row r="48" spans="2:8" ht="21" x14ac:dyDescent="0.25">
      <c r="B48" s="48" t="s">
        <v>20</v>
      </c>
      <c r="C48" s="48"/>
      <c r="D48" s="48"/>
      <c r="E48" s="48"/>
      <c r="F48" s="46" t="s">
        <v>48</v>
      </c>
      <c r="G48" s="46"/>
      <c r="H48" s="46"/>
    </row>
    <row r="50" spans="2:7" ht="51" x14ac:dyDescent="0.2">
      <c r="B50" s="16" t="s">
        <v>4</v>
      </c>
      <c r="C50" s="16" t="s">
        <v>5</v>
      </c>
      <c r="D50" s="16" t="s">
        <v>6</v>
      </c>
      <c r="E50" s="16" t="s">
        <v>18</v>
      </c>
      <c r="F50" s="16" t="s">
        <v>8</v>
      </c>
      <c r="G50" s="21" t="s">
        <v>7</v>
      </c>
    </row>
    <row r="51" spans="2:7" x14ac:dyDescent="0.2">
      <c r="B51" s="10">
        <v>1</v>
      </c>
      <c r="C51" s="19">
        <f>C31</f>
        <v>581111.11111111101</v>
      </c>
      <c r="D51" s="19">
        <f>C51*E$4</f>
        <v>17433.333333333328</v>
      </c>
      <c r="E51" s="20">
        <f>E$2/E$5</f>
        <v>38740.740740740737</v>
      </c>
      <c r="F51" s="19">
        <f>C51-E51</f>
        <v>542370.37037037022</v>
      </c>
      <c r="G51" s="22">
        <f>D51+E51</f>
        <v>56174.074074074066</v>
      </c>
    </row>
    <row r="52" spans="2:7" x14ac:dyDescent="0.2">
      <c r="B52" s="10">
        <v>2</v>
      </c>
      <c r="C52" s="19">
        <f>F51</f>
        <v>542370.37037037022</v>
      </c>
      <c r="D52" s="19">
        <f t="shared" ref="D52:D65" si="9">C52*E$4</f>
        <v>16271.111111111106</v>
      </c>
      <c r="E52" s="20">
        <f t="shared" ref="E52:E64" si="10">E$2/E$5</f>
        <v>38740.740740740737</v>
      </c>
      <c r="F52" s="19">
        <f t="shared" ref="F52:F64" si="11">C52-E52</f>
        <v>503629.62962962949</v>
      </c>
      <c r="G52" s="22">
        <f t="shared" ref="G52:G65" si="12">D52+E52</f>
        <v>55011.851851851839</v>
      </c>
    </row>
    <row r="53" spans="2:7" x14ac:dyDescent="0.2">
      <c r="B53" s="10">
        <v>3</v>
      </c>
      <c r="C53" s="19">
        <f t="shared" ref="C53:C65" si="13">F52</f>
        <v>503629.62962962949</v>
      </c>
      <c r="D53" s="19">
        <f t="shared" si="9"/>
        <v>15108.888888888883</v>
      </c>
      <c r="E53" s="20">
        <f t="shared" si="10"/>
        <v>38740.740740740737</v>
      </c>
      <c r="F53" s="19">
        <f t="shared" si="11"/>
        <v>464888.88888888876</v>
      </c>
      <c r="G53" s="22">
        <f t="shared" si="12"/>
        <v>53849.62962962962</v>
      </c>
    </row>
    <row r="54" spans="2:7" x14ac:dyDescent="0.2">
      <c r="B54" s="10">
        <v>4</v>
      </c>
      <c r="C54" s="19">
        <f t="shared" si="13"/>
        <v>464888.88888888876</v>
      </c>
      <c r="D54" s="19">
        <f t="shared" si="9"/>
        <v>13946.666666666662</v>
      </c>
      <c r="E54" s="20">
        <f t="shared" si="10"/>
        <v>38740.740740740737</v>
      </c>
      <c r="F54" s="19">
        <f t="shared" si="11"/>
        <v>426148.14814814803</v>
      </c>
      <c r="G54" s="22">
        <f t="shared" si="12"/>
        <v>52687.407407407401</v>
      </c>
    </row>
    <row r="55" spans="2:7" x14ac:dyDescent="0.2">
      <c r="B55" s="10">
        <v>5</v>
      </c>
      <c r="C55" s="19">
        <f t="shared" si="13"/>
        <v>426148.14814814803</v>
      </c>
      <c r="D55" s="19">
        <f t="shared" si="9"/>
        <v>12784.44444444444</v>
      </c>
      <c r="E55" s="20">
        <f t="shared" si="10"/>
        <v>38740.740740740737</v>
      </c>
      <c r="F55" s="19">
        <f t="shared" si="11"/>
        <v>387407.4074074073</v>
      </c>
      <c r="G55" s="22">
        <f t="shared" si="12"/>
        <v>51525.185185185175</v>
      </c>
    </row>
    <row r="56" spans="2:7" x14ac:dyDescent="0.2">
      <c r="B56" s="10">
        <v>6</v>
      </c>
      <c r="C56" s="19">
        <f t="shared" si="13"/>
        <v>387407.4074074073</v>
      </c>
      <c r="D56" s="19">
        <f t="shared" si="9"/>
        <v>11622.222222222219</v>
      </c>
      <c r="E56" s="20">
        <f t="shared" si="10"/>
        <v>38740.740740740737</v>
      </c>
      <c r="F56" s="19">
        <f t="shared" si="11"/>
        <v>348666.66666666657</v>
      </c>
      <c r="G56" s="22">
        <f t="shared" si="12"/>
        <v>50362.962962962956</v>
      </c>
    </row>
    <row r="57" spans="2:7" x14ac:dyDescent="0.2">
      <c r="B57" s="10">
        <v>7</v>
      </c>
      <c r="C57" s="19">
        <f t="shared" si="13"/>
        <v>348666.66666666657</v>
      </c>
      <c r="D57" s="19">
        <f t="shared" si="9"/>
        <v>10459.999999999996</v>
      </c>
      <c r="E57" s="20">
        <f t="shared" si="10"/>
        <v>38740.740740740737</v>
      </c>
      <c r="F57" s="19">
        <f t="shared" si="11"/>
        <v>309925.92592592584</v>
      </c>
      <c r="G57" s="22">
        <f t="shared" si="12"/>
        <v>49200.74074074073</v>
      </c>
    </row>
    <row r="58" spans="2:7" x14ac:dyDescent="0.2">
      <c r="B58" s="10">
        <v>8</v>
      </c>
      <c r="C58" s="19">
        <f t="shared" si="13"/>
        <v>309925.92592592584</v>
      </c>
      <c r="D58" s="19">
        <f t="shared" si="9"/>
        <v>9297.7777777777756</v>
      </c>
      <c r="E58" s="20">
        <f t="shared" si="10"/>
        <v>38740.740740740737</v>
      </c>
      <c r="F58" s="19">
        <f t="shared" si="11"/>
        <v>271185.18518518511</v>
      </c>
      <c r="G58" s="22">
        <f t="shared" si="12"/>
        <v>48038.518518518511</v>
      </c>
    </row>
    <row r="59" spans="2:7" x14ac:dyDescent="0.2">
      <c r="B59" s="10">
        <v>9</v>
      </c>
      <c r="C59" s="19">
        <f t="shared" si="13"/>
        <v>271185.18518518511</v>
      </c>
      <c r="D59" s="19">
        <f t="shared" si="9"/>
        <v>8135.5555555555529</v>
      </c>
      <c r="E59" s="20">
        <f t="shared" si="10"/>
        <v>38740.740740740737</v>
      </c>
      <c r="F59" s="19">
        <f t="shared" si="11"/>
        <v>232444.44444444438</v>
      </c>
      <c r="G59" s="22">
        <f t="shared" si="12"/>
        <v>46876.296296296292</v>
      </c>
    </row>
    <row r="60" spans="2:7" x14ac:dyDescent="0.2">
      <c r="B60" s="10">
        <v>10</v>
      </c>
      <c r="C60" s="19">
        <f t="shared" si="13"/>
        <v>232444.44444444438</v>
      </c>
      <c r="D60" s="19">
        <f t="shared" si="9"/>
        <v>6973.3333333333312</v>
      </c>
      <c r="E60" s="20">
        <f t="shared" si="10"/>
        <v>38740.740740740737</v>
      </c>
      <c r="F60" s="19">
        <f t="shared" si="11"/>
        <v>193703.70370370365</v>
      </c>
      <c r="G60" s="22">
        <f t="shared" si="12"/>
        <v>45714.074074074066</v>
      </c>
    </row>
    <row r="61" spans="2:7" x14ac:dyDescent="0.2">
      <c r="B61" s="10">
        <v>11</v>
      </c>
      <c r="C61" s="19">
        <f t="shared" si="13"/>
        <v>193703.70370370365</v>
      </c>
      <c r="D61" s="19">
        <f t="shared" si="9"/>
        <v>5811.1111111111095</v>
      </c>
      <c r="E61" s="20">
        <f t="shared" si="10"/>
        <v>38740.740740740737</v>
      </c>
      <c r="F61" s="19">
        <f t="shared" si="11"/>
        <v>154962.96296296292</v>
      </c>
      <c r="G61" s="22">
        <f t="shared" si="12"/>
        <v>44551.851851851847</v>
      </c>
    </row>
    <row r="62" spans="2:7" x14ac:dyDescent="0.2">
      <c r="B62" s="10">
        <v>12</v>
      </c>
      <c r="C62" s="19">
        <f t="shared" si="13"/>
        <v>154962.96296296292</v>
      </c>
      <c r="D62" s="19">
        <f t="shared" si="9"/>
        <v>4648.8888888888878</v>
      </c>
      <c r="E62" s="20">
        <f t="shared" si="10"/>
        <v>38740.740740740737</v>
      </c>
      <c r="F62" s="19">
        <f t="shared" si="11"/>
        <v>116222.22222222219</v>
      </c>
      <c r="G62" s="22">
        <f t="shared" si="12"/>
        <v>43389.629629629628</v>
      </c>
    </row>
    <row r="63" spans="2:7" x14ac:dyDescent="0.2">
      <c r="B63" s="10">
        <v>13</v>
      </c>
      <c r="C63" s="19">
        <f t="shared" si="13"/>
        <v>116222.22222222219</v>
      </c>
      <c r="D63" s="19">
        <f t="shared" si="9"/>
        <v>3486.6666666666656</v>
      </c>
      <c r="E63" s="20">
        <f t="shared" si="10"/>
        <v>38740.740740740737</v>
      </c>
      <c r="F63" s="19">
        <f t="shared" si="11"/>
        <v>77481.48148148146</v>
      </c>
      <c r="G63" s="22">
        <f t="shared" si="12"/>
        <v>42227.407407407401</v>
      </c>
    </row>
    <row r="64" spans="2:7" x14ac:dyDescent="0.2">
      <c r="B64" s="10">
        <v>14</v>
      </c>
      <c r="C64" s="19">
        <f t="shared" si="13"/>
        <v>77481.48148148146</v>
      </c>
      <c r="D64" s="19">
        <f t="shared" si="9"/>
        <v>2324.4444444444439</v>
      </c>
      <c r="E64" s="20">
        <f t="shared" si="10"/>
        <v>38740.740740740737</v>
      </c>
      <c r="F64" s="19">
        <f t="shared" si="11"/>
        <v>38740.740740740723</v>
      </c>
      <c r="G64" s="22">
        <f t="shared" si="12"/>
        <v>41065.185185185182</v>
      </c>
    </row>
    <row r="65" spans="2:7" x14ac:dyDescent="0.2">
      <c r="B65" s="10">
        <v>15</v>
      </c>
      <c r="C65" s="19">
        <f t="shared" si="13"/>
        <v>38740.740740740723</v>
      </c>
      <c r="D65" s="19">
        <f t="shared" si="9"/>
        <v>1162.2222222222217</v>
      </c>
      <c r="E65" s="20">
        <f>C65</f>
        <v>38740.740740740723</v>
      </c>
      <c r="F65" s="19">
        <v>0</v>
      </c>
      <c r="G65" s="22">
        <f t="shared" si="12"/>
        <v>39902.962962962942</v>
      </c>
    </row>
    <row r="66" spans="2:7" x14ac:dyDescent="0.2">
      <c r="B66" s="26" t="s">
        <v>22</v>
      </c>
      <c r="C66" s="26"/>
      <c r="D66" s="27">
        <f>SUM(D51:D65)</f>
        <v>139466.6666666666</v>
      </c>
    </row>
  </sheetData>
  <mergeCells count="6">
    <mergeCell ref="F48:H48"/>
    <mergeCell ref="C1:I1"/>
    <mergeCell ref="B8:E8"/>
    <mergeCell ref="B28:E28"/>
    <mergeCell ref="F28:H28"/>
    <mergeCell ref="B48:E48"/>
  </mergeCells>
  <pageMargins left="0.25" right="0.25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31C4-71F6-204A-8729-A57B959824A2}">
  <dimension ref="B1:J24"/>
  <sheetViews>
    <sheetView zoomScale="146" zoomScaleNormal="146" workbookViewId="0">
      <selection activeCell="D8" sqref="D8"/>
    </sheetView>
  </sheetViews>
  <sheetFormatPr baseColWidth="10" defaultRowHeight="16" x14ac:dyDescent="0.2"/>
  <cols>
    <col min="2" max="2" width="25.83203125" customWidth="1"/>
    <col min="3" max="3" width="15.5" bestFit="1" customWidth="1"/>
    <col min="4" max="4" width="12.1640625" bestFit="1" customWidth="1"/>
    <col min="5" max="5" width="13.83203125" customWidth="1"/>
    <col min="6" max="6" width="12.83203125" customWidth="1"/>
    <col min="7" max="7" width="14.33203125" customWidth="1"/>
    <col min="8" max="8" width="12.5" customWidth="1"/>
    <col min="10" max="10" width="13.83203125" customWidth="1"/>
  </cols>
  <sheetData>
    <row r="1" spans="2:10" ht="19" x14ac:dyDescent="0.25">
      <c r="B1" s="50" t="s">
        <v>24</v>
      </c>
      <c r="C1" s="50"/>
      <c r="D1" s="50"/>
      <c r="E1" s="50"/>
      <c r="F1" s="50"/>
      <c r="G1" s="50"/>
      <c r="H1" s="50"/>
    </row>
    <row r="3" spans="2:10" x14ac:dyDescent="0.2">
      <c r="B3" s="10" t="s">
        <v>23</v>
      </c>
      <c r="C3" s="30">
        <v>1</v>
      </c>
      <c r="E3" s="13" t="s">
        <v>30</v>
      </c>
    </row>
    <row r="4" spans="2:10" x14ac:dyDescent="0.2">
      <c r="B4" s="10" t="s">
        <v>32</v>
      </c>
      <c r="C4" s="30">
        <v>20000</v>
      </c>
      <c r="E4" s="10" t="s">
        <v>29</v>
      </c>
      <c r="F4" s="9">
        <v>0.01</v>
      </c>
    </row>
    <row r="5" spans="2:10" x14ac:dyDescent="0.2">
      <c r="B5" s="10" t="s">
        <v>35</v>
      </c>
      <c r="C5" s="29">
        <f>C4*(1-F8)</f>
        <v>19600</v>
      </c>
      <c r="E5" s="10" t="s">
        <v>25</v>
      </c>
      <c r="F5" s="9">
        <v>0.08</v>
      </c>
    </row>
    <row r="6" spans="2:10" x14ac:dyDescent="0.2">
      <c r="B6" s="10" t="s">
        <v>34</v>
      </c>
      <c r="C6" s="31">
        <v>5000</v>
      </c>
      <c r="E6" s="10" t="s">
        <v>26</v>
      </c>
      <c r="F6" s="9">
        <v>0.18</v>
      </c>
    </row>
    <row r="7" spans="2:10" x14ac:dyDescent="0.2">
      <c r="B7" s="10" t="s">
        <v>31</v>
      </c>
      <c r="C7" s="32">
        <v>4</v>
      </c>
      <c r="E7" s="10"/>
      <c r="F7" s="12"/>
    </row>
    <row r="8" spans="2:10" x14ac:dyDescent="0.2">
      <c r="B8" s="10" t="s">
        <v>28</v>
      </c>
      <c r="C8" s="32">
        <v>1</v>
      </c>
      <c r="E8" s="10" t="s">
        <v>27</v>
      </c>
      <c r="F8" s="9">
        <v>0.02</v>
      </c>
    </row>
    <row r="9" spans="2:10" x14ac:dyDescent="0.2">
      <c r="B9" s="33" t="s">
        <v>39</v>
      </c>
      <c r="C9" s="35">
        <f ca="1">TODAY()</f>
        <v>44985</v>
      </c>
    </row>
    <row r="12" spans="2:10" x14ac:dyDescent="0.2">
      <c r="B12" s="5" t="s">
        <v>33</v>
      </c>
    </row>
    <row r="13" spans="2:10" x14ac:dyDescent="0.2">
      <c r="B13" s="51" t="s">
        <v>36</v>
      </c>
      <c r="C13" s="51"/>
      <c r="E13" s="52" t="s">
        <v>45</v>
      </c>
      <c r="F13" s="52"/>
      <c r="G13" s="53" t="s">
        <v>44</v>
      </c>
      <c r="H13" s="53"/>
      <c r="I13" s="41"/>
      <c r="J13" s="23"/>
    </row>
    <row r="14" spans="2:10" s="5" customFormat="1" x14ac:dyDescent="0.2">
      <c r="B14" s="5" t="s">
        <v>37</v>
      </c>
      <c r="C14" s="5" t="s">
        <v>41</v>
      </c>
      <c r="D14" s="5" t="s">
        <v>23</v>
      </c>
      <c r="E14" s="36" t="s">
        <v>43</v>
      </c>
      <c r="F14" s="36" t="s">
        <v>6</v>
      </c>
      <c r="G14" s="38" t="s">
        <v>46</v>
      </c>
      <c r="H14" s="38" t="s">
        <v>6</v>
      </c>
      <c r="I14" s="42" t="s">
        <v>38</v>
      </c>
      <c r="J14" s="24" t="s">
        <v>42</v>
      </c>
    </row>
    <row r="15" spans="2:10" x14ac:dyDescent="0.2">
      <c r="B15" s="34">
        <f ca="1">C9</f>
        <v>44985</v>
      </c>
      <c r="D15" s="44">
        <f>$C$3</f>
        <v>1</v>
      </c>
      <c r="E15" s="26"/>
      <c r="F15" s="26"/>
      <c r="G15" s="39"/>
      <c r="H15" s="39"/>
      <c r="I15" s="41"/>
      <c r="J15" s="23"/>
    </row>
    <row r="16" spans="2:10" x14ac:dyDescent="0.2">
      <c r="B16" s="34">
        <f ca="1">B15+C8*7</f>
        <v>44992</v>
      </c>
      <c r="C16">
        <f ca="1">B16-B15</f>
        <v>7</v>
      </c>
      <c r="D16" s="1">
        <f ca="1">D15-J16+I16-H16-F16</f>
        <v>-19598.999805555555</v>
      </c>
      <c r="E16" s="26">
        <f>IF(AND($D15&lt;0,$D15&lt;$C$6),$C$6,IF($D15&lt;0,$D15,0))</f>
        <v>0</v>
      </c>
      <c r="F16" s="37">
        <f>IF(AND(D15&lt;0,D15*(-1)&gt;C$6),C$6*F$5*C15/360,IF(D15&lt;0,D15*F$5*C15/360,0))</f>
        <v>0</v>
      </c>
      <c r="G16" s="40">
        <f>IF(AND($D15&lt;0,$D15&lt;$C$6),$D15*(-1)-$C$6,0)</f>
        <v>0</v>
      </c>
      <c r="H16" s="40">
        <f ca="1">G16*C16*F5/360</f>
        <v>0</v>
      </c>
      <c r="I16" s="43">
        <f ca="1">D15*F$4/360*C16</f>
        <v>1.9444444444444446E-4</v>
      </c>
      <c r="J16" s="44">
        <f>C5</f>
        <v>19600</v>
      </c>
    </row>
    <row r="17" spans="2:10" x14ac:dyDescent="0.2">
      <c r="B17" s="34">
        <f ca="1">B15+C7*7</f>
        <v>45013</v>
      </c>
      <c r="C17">
        <f ca="1">B17-B16</f>
        <v>21</v>
      </c>
      <c r="D17" s="45">
        <f ca="1">D16-J17+I17-H17-F17</f>
        <v>-19760.067081291665</v>
      </c>
      <c r="E17" s="26">
        <f ca="1">IF(AND($D16&lt;0,$D16&lt;$C$6),$C$6,IF($D16&lt;0,$D16,0))</f>
        <v>5000</v>
      </c>
      <c r="F17" s="37">
        <f ca="1">IF(AND(D16&lt;0,D16*(-1)&gt;C$6),C$6*F$5*C16/360,IF(D16&lt;0,D16*F$5*C16/360,0))</f>
        <v>7.7777777777777777</v>
      </c>
      <c r="G17" s="40">
        <f ca="1">IF(AND($D16&lt;0,$D16&lt;$C$6),$D16*(-1)-$C$6,0)</f>
        <v>14598.999805555555</v>
      </c>
      <c r="H17" s="40">
        <f ca="1">G17*C17*F6/360</f>
        <v>153.2894979583333</v>
      </c>
      <c r="I17" s="43">
        <f ca="1">IF(D16&gt;0,D16*F5/360*C17,0)</f>
        <v>0</v>
      </c>
      <c r="J17" s="44"/>
    </row>
    <row r="18" spans="2:10" x14ac:dyDescent="0.2">
      <c r="B18" s="34"/>
    </row>
    <row r="19" spans="2:10" x14ac:dyDescent="0.2">
      <c r="B19" s="34"/>
    </row>
    <row r="20" spans="2:10" x14ac:dyDescent="0.2">
      <c r="B20" s="51" t="s">
        <v>40</v>
      </c>
      <c r="C20" s="51"/>
      <c r="E20" s="52" t="s">
        <v>45</v>
      </c>
      <c r="F20" s="52"/>
      <c r="G20" s="53" t="s">
        <v>44</v>
      </c>
      <c r="H20" s="53"/>
      <c r="I20" s="41"/>
      <c r="J20" s="23"/>
    </row>
    <row r="21" spans="2:10" x14ac:dyDescent="0.2">
      <c r="B21" s="5" t="s">
        <v>37</v>
      </c>
      <c r="C21" s="5" t="s">
        <v>41</v>
      </c>
      <c r="D21" s="5" t="s">
        <v>23</v>
      </c>
      <c r="E21" s="36" t="s">
        <v>43</v>
      </c>
      <c r="F21" s="36" t="s">
        <v>6</v>
      </c>
      <c r="G21" s="38" t="s">
        <v>46</v>
      </c>
      <c r="H21" s="38" t="s">
        <v>6</v>
      </c>
      <c r="I21" s="42" t="s">
        <v>38</v>
      </c>
      <c r="J21" s="24" t="s">
        <v>42</v>
      </c>
    </row>
    <row r="22" spans="2:10" x14ac:dyDescent="0.2">
      <c r="B22" s="34">
        <f ca="1">$C$9</f>
        <v>44985</v>
      </c>
      <c r="D22" s="44">
        <f>$C$3</f>
        <v>1</v>
      </c>
      <c r="E22" s="26"/>
      <c r="F22" s="26"/>
      <c r="G22" s="39"/>
      <c r="H22" s="39"/>
      <c r="I22" s="41"/>
      <c r="J22" s="23"/>
    </row>
    <row r="23" spans="2:10" x14ac:dyDescent="0.2">
      <c r="B23" s="34">
        <f ca="1">B16</f>
        <v>44992</v>
      </c>
      <c r="C23">
        <f ca="1">B23-B22</f>
        <v>7</v>
      </c>
      <c r="D23" s="1">
        <f ca="1">D22+I23-F23-G23-J23</f>
        <v>1.0001944444444444</v>
      </c>
      <c r="E23" s="26">
        <f>IF(AND($D22&lt;0,$D22&lt;$C$6),$C$6,IF($D22&lt;0,$D22,0))</f>
        <v>0</v>
      </c>
      <c r="F23" s="37">
        <f>IF(AND(D22&lt;0,D22*(-1)&gt;C$6),C$6*F$5*C22/360,IF(D22&lt;0,D22*F$5*C22/360,0))</f>
        <v>0</v>
      </c>
      <c r="G23" s="40">
        <f>IF(AND($D22&lt;0,$D22&lt;$C$6),$D22*(-1)-$C$6,0)</f>
        <v>0</v>
      </c>
      <c r="H23" s="40">
        <f ca="1">G23*C23*F12/360</f>
        <v>0</v>
      </c>
      <c r="I23" s="43">
        <f ca="1">D22*F$4/360*C23</f>
        <v>1.9444444444444446E-4</v>
      </c>
      <c r="J23" s="44">
        <v>0</v>
      </c>
    </row>
    <row r="24" spans="2:10" x14ac:dyDescent="0.2">
      <c r="B24" s="34">
        <f ca="1">B17</f>
        <v>45013</v>
      </c>
      <c r="C24">
        <f ca="1">B24-B23</f>
        <v>21</v>
      </c>
      <c r="D24" s="45">
        <f ca="1">D23-J24+I24-H24-F24</f>
        <v>-19998.999222108796</v>
      </c>
      <c r="E24" s="26">
        <f ca="1">IF(AND($D23&lt;0,$D23&lt;$C$6),$C$6,IF($D23&lt;0,$D23,0))</f>
        <v>0</v>
      </c>
      <c r="F24" s="37">
        <f ca="1">IF(AND(D23&lt;0,D23*(-1)&gt;C$6),C$6*F$5*C23/360,IF(D23&lt;0,D23*F$5*C23/360,0))</f>
        <v>0</v>
      </c>
      <c r="G24" s="40">
        <f ca="1">IF(AND($D23&lt;0,$D23&lt;$C$6),$D23*(-1)-$C$6,0)</f>
        <v>0</v>
      </c>
      <c r="H24" s="40">
        <f ca="1">G24*C24*F13/360</f>
        <v>0</v>
      </c>
      <c r="I24" s="43">
        <f ca="1">D23*F$4/360*C24</f>
        <v>5.8344675925925914E-4</v>
      </c>
      <c r="J24" s="44">
        <f>C4</f>
        <v>20000</v>
      </c>
    </row>
  </sheetData>
  <mergeCells count="7">
    <mergeCell ref="B1:H1"/>
    <mergeCell ref="B13:C13"/>
    <mergeCell ref="B20:C20"/>
    <mergeCell ref="E13:F13"/>
    <mergeCell ref="G13:H13"/>
    <mergeCell ref="E20:F20"/>
    <mergeCell ref="G20:H2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Darlehn</vt:lpstr>
      <vt:lpstr>Kurzfristige Finanz</vt:lpstr>
      <vt:lpstr>Darlehn!Druckbereich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2023-02-27T15:51:55Z</cp:lastPrinted>
  <dcterms:created xsi:type="dcterms:W3CDTF">2023-02-27T11:40:32Z</dcterms:created>
  <dcterms:modified xsi:type="dcterms:W3CDTF">2023-02-28T10:57:47Z</dcterms:modified>
</cp:coreProperties>
</file>